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Otsuse eelnõu" sheetId="3" r:id="rId1"/>
    <sheet name="Lisa- Muudatuste selgitus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<sst xmlns="http://schemas.openxmlformats.org/spreadsheetml/2006/main" count="133" uniqueCount="63">
  <si>
    <t>Tartu Ülikool</t>
  </si>
  <si>
    <t>Planeeritud kulud</t>
  </si>
  <si>
    <t>I aasta</t>
  </si>
  <si>
    <t>II aasta</t>
  </si>
  <si>
    <t>Summa (EUR)</t>
  </si>
  <si>
    <t>Põhitäitjate töötasud koos kõigi riiklike maksudega, maksetega ja seadusest tulenevate hüvitistega</t>
  </si>
  <si>
    <t>Muude töötajate töötasu koos kõigi riiklike maksudega, maksetega ja seadusest tulenevate hüvitistega</t>
  </si>
  <si>
    <t>Lähetused: majutuskulud, sõidukulud, päevarahad</t>
  </si>
  <si>
    <t>Ürituste korraldamine ja teavituskulud</t>
  </si>
  <si>
    <t>Aparatuuri ja/või seadmete kulu</t>
  </si>
  <si>
    <t>Alltöövõtt</t>
  </si>
  <si>
    <t>Kaudsed kulud</t>
  </si>
  <si>
    <t>Käibemaks</t>
  </si>
  <si>
    <t>Kulurida</t>
  </si>
  <si>
    <t>Muudatus</t>
  </si>
  <si>
    <t>Uus eelarve</t>
  </si>
  <si>
    <t>Muud kulud (ehk reserv)</t>
  </si>
  <si>
    <t>Selgitus</t>
  </si>
  <si>
    <t>Centar</t>
  </si>
  <si>
    <t>Praxis</t>
  </si>
  <si>
    <t>Uurimisrühma kulud kokku, ilma km-ta</t>
  </si>
  <si>
    <t>- 851 €: Alltöövõtt registriandmete hoidmiseks ja töötlemiseks</t>
  </si>
  <si>
    <t>- 5750 €: lisandunud tööülesande "Eesti riikliku taastekava projekti pikaajaliste sotsiaalmajanduslike mõjude välkanalüüs" läbiviimine</t>
  </si>
  <si>
    <t>+ 14782,61</t>
  </si>
  <si>
    <t>- 851,00</t>
  </si>
  <si>
    <t>- 10750,00</t>
  </si>
  <si>
    <t>+ 2450,00</t>
  </si>
  <si>
    <t>- 1705,00</t>
  </si>
  <si>
    <t>+ 2553,00</t>
  </si>
  <si>
    <t>- 5750,00</t>
  </si>
  <si>
    <t>Muudatused KOKKU:</t>
  </si>
  <si>
    <t>Projekti kogukulud, ilma km-ta</t>
  </si>
  <si>
    <t xml:space="preserve">- 10000 €: Asutusesisene tööjõu muudatus </t>
  </si>
  <si>
    <t xml:space="preserve">+ 10000 €: Asutusesisene tööjõu muudatus </t>
  </si>
  <si>
    <t>- 851 €: Alltöövõtt registriandmete hoidmiseks ja töötlemiseks
'- 2000 €: lisandunud alltöövõtt, sh tulemuste tõlketeenused puuetega inimestele</t>
  </si>
  <si>
    <t>+ 2000 €: lisandunud alltöövõtt, sh tulemuste tõlketeenused puuetega inimestele</t>
  </si>
  <si>
    <t>+ 14782,61 €: TP3 tegevuste muudatus (TÜ eelarvest)</t>
  </si>
  <si>
    <t>+ 2217,39 €: TP3 tegevuste muudatus (TÜ eelarvest)</t>
  </si>
  <si>
    <t>- 10750 €: TP3 tegevuste muudatus (Centari eelarvesse)</t>
  </si>
  <si>
    <t>+ 5000 €: lisandunud tööülesande töötasud (muude kulude realt)
- 2250 € : TP3 tegevuste muudatus (Centari eelarvesse)</t>
  </si>
  <si>
    <t>- 1705 €: TP3 tegevuste muudatus (Centari eelarvesse)</t>
  </si>
  <si>
    <t>+ 851 €: Alltöövõtt registriandmete hoidmiseks ja töötlemiseks
'+ 851 €: Alltöövõtt registriandmete hoidmiseks ja töötlemiseks (Centari eelarvest)
'+ 851 €: Alltöövõtt registriandmete hoidmiseks ja töötlemiseks (Praxise eelarvest)</t>
  </si>
  <si>
    <t>+ 750 €: lisandunud tööülesande töötasude kaudsed kulud
- 1995 €: TP3 tegevuste muudatus (Centari eelarvesse)</t>
  </si>
  <si>
    <t>- 851 €: Alltöövõtt registriandmete hoidmiseks ja töötlemiseks (TÜ eelarvesse)
'- 1500 €: Aparatuuri soetamine seoses lisandunud TP3 töömahuga</t>
  </si>
  <si>
    <t>+ 1500 €: Aparatuuri soetamine seoses lisandunud TP3 töömahuga</t>
  </si>
  <si>
    <t>- 2351,00</t>
  </si>
  <si>
    <t>+ 1500,00</t>
  </si>
  <si>
    <t>+ 2000,00</t>
  </si>
  <si>
    <t>+ 10000,00</t>
  </si>
  <si>
    <t>- 10000,00</t>
  </si>
  <si>
    <t>Otsuse eelnõu - RITA C-19 majanduse projekti eelarve muudatus</t>
  </si>
  <si>
    <t>RITA C-19 majanduse projekti eelarve muudatuse selgitus</t>
  </si>
  <si>
    <t>1. Reservi kasutuselevõtt seoses lisaülesandega</t>
  </si>
  <si>
    <t>Summa</t>
  </si>
  <si>
    <t>2. TP3 tegevuste ümberkorraldamine</t>
  </si>
  <si>
    <t>Tartu Ülikool -&gt; Centar</t>
  </si>
  <si>
    <t>Eelarve</t>
  </si>
  <si>
    <t>3. Ürituste ja lähetustega seotud tegevuste ümberkorraldamine</t>
  </si>
  <si>
    <r>
      <t xml:space="preserve">851 € 
</t>
    </r>
    <r>
      <rPr>
        <sz val="9"/>
        <color theme="1"/>
        <rFont val="Calibri"/>
        <family val="2"/>
        <scheme val="minor"/>
      </rPr>
      <t>(+ 1705 €, sisaldub 2. muudatuses)</t>
    </r>
  </si>
  <si>
    <t>4. Asutusesisene tööjõumuudatus</t>
  </si>
  <si>
    <r>
      <t xml:space="preserve">Centar 
</t>
    </r>
    <r>
      <rPr>
        <sz val="9"/>
        <color theme="1"/>
        <rFont val="Calibri"/>
        <family val="2"/>
        <scheme val="minor"/>
      </rPr>
      <t xml:space="preserve">(sh 851 € -&gt; Tartu Ülikool) </t>
    </r>
  </si>
  <si>
    <r>
      <t xml:space="preserve">Praxis
</t>
    </r>
    <r>
      <rPr>
        <sz val="9"/>
        <color theme="1"/>
        <rFont val="Calibri"/>
        <family val="2"/>
        <scheme val="minor"/>
      </rPr>
      <t xml:space="preserve">(sh  851 € -&gt; Tartu Ülikool) </t>
    </r>
  </si>
  <si>
    <r>
      <t xml:space="preserve">Tartu Ülikool 
</t>
    </r>
    <r>
      <rPr>
        <sz val="9"/>
        <color theme="1"/>
        <rFont val="Calibri"/>
        <family val="2"/>
        <scheme val="minor"/>
      </rPr>
      <t>(+ 1705 €  -&gt; Centar, sisaldub 2. muudatuses)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</si>
</sst>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1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quotePrefix="1"/>
    <xf numFmtId="0" fontId="5" fillId="0" borderId="0" xfId="0" applyFont="1" applyAlignment="1" quotePrefix="1">
      <alignment vertical="center" wrapText="1"/>
    </xf>
    <xf numFmtId="0" fontId="5" fillId="0" borderId="0" xfId="0" applyFont="1" applyAlignment="1" quotePrefix="1">
      <alignment wrapText="1"/>
    </xf>
    <xf numFmtId="0" fontId="7" fillId="0" borderId="0" xfId="0" applyFont="1" applyFill="1" applyBorder="1"/>
    <xf numFmtId="0" fontId="4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4" fontId="0" fillId="2" borderId="0" xfId="0" applyNumberFormat="1" applyFill="1" applyAlignment="1">
      <alignment horizontal="center"/>
    </xf>
    <xf numFmtId="4" fontId="2" fillId="4" borderId="0" xfId="0" applyNumberFormat="1" applyFont="1" applyFill="1" applyAlignment="1">
      <alignment horizontal="center"/>
    </xf>
    <xf numFmtId="4" fontId="0" fillId="0" borderId="0" xfId="0" applyNumberFormat="1" applyAlignment="1" quotePrefix="1">
      <alignment horizontal="center" vertical="center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11" fillId="0" borderId="0" xfId="0" applyFont="1" applyAlignment="1" quotePrefix="1">
      <alignment vertical="center" wrapText="1"/>
    </xf>
    <xf numFmtId="0" fontId="0" fillId="0" borderId="0" xfId="0" applyAlignment="1" quotePrefix="1">
      <alignment horizontal="center" vertical="center"/>
    </xf>
    <xf numFmtId="0" fontId="2" fillId="5" borderId="7" xfId="0" applyFont="1" applyFill="1" applyBorder="1" applyAlignment="1">
      <alignment horizontal="left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10" fillId="5" borderId="7" xfId="0" applyNumberFormat="1" applyFont="1" applyFill="1" applyBorder="1" applyAlignment="1">
      <alignment horizontal="center" vertical="center"/>
    </xf>
    <xf numFmtId="2" fontId="9" fillId="5" borderId="7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11" fillId="0" borderId="0" xfId="0" applyFont="1"/>
    <xf numFmtId="0" fontId="8" fillId="7" borderId="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7" fillId="0" borderId="0" xfId="0" applyFont="1"/>
    <xf numFmtId="0" fontId="8" fillId="9" borderId="0" xfId="0" applyFont="1" applyFill="1" applyAlignment="1">
      <alignment vertical="center"/>
    </xf>
    <xf numFmtId="0" fontId="8" fillId="7" borderId="4" xfId="0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8" fillId="7" borderId="5" xfId="0" applyFont="1" applyFill="1" applyBorder="1" applyAlignment="1">
      <alignment vertical="center"/>
    </xf>
    <xf numFmtId="0" fontId="8" fillId="8" borderId="4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8" fillId="8" borderId="5" xfId="0" applyFont="1" applyFill="1" applyBorder="1" applyAlignment="1">
      <alignment vertical="center"/>
    </xf>
    <xf numFmtId="0" fontId="8" fillId="9" borderId="4" xfId="0" applyFont="1" applyFill="1" applyBorder="1" applyAlignment="1">
      <alignment vertical="center"/>
    </xf>
    <xf numFmtId="0" fontId="8" fillId="9" borderId="0" xfId="0" applyFont="1" applyFill="1" applyBorder="1" applyAlignment="1">
      <alignment vertical="center"/>
    </xf>
    <xf numFmtId="0" fontId="8" fillId="9" borderId="5" xfId="0" applyFont="1" applyFill="1" applyBorder="1" applyAlignment="1">
      <alignment vertical="center"/>
    </xf>
    <xf numFmtId="0" fontId="8" fillId="1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8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wrapText="1"/>
    </xf>
    <xf numFmtId="6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8" fillId="7" borderId="0" xfId="0" applyFont="1" applyFill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0</xdr:row>
      <xdr:rowOff>0</xdr:rowOff>
    </xdr:from>
    <xdr:to>
      <xdr:col>5</xdr:col>
      <xdr:colOff>590550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109537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 topLeftCell="A1">
      <selection activeCell="A2" sqref="A2"/>
    </sheetView>
  </sheetViews>
  <sheetFormatPr defaultColWidth="9.140625" defaultRowHeight="15"/>
  <cols>
    <col min="1" max="1" width="31.7109375" style="0" customWidth="1"/>
    <col min="2" max="2" width="14.00390625" style="0" customWidth="1"/>
    <col min="3" max="3" width="18.28125" style="0" customWidth="1"/>
    <col min="4" max="4" width="12.57421875" style="0" customWidth="1"/>
  </cols>
  <sheetData>
    <row r="1" ht="15.75">
      <c r="A1" s="2" t="s">
        <v>50</v>
      </c>
    </row>
    <row r="2" ht="15">
      <c r="A2" s="3">
        <v>44334</v>
      </c>
    </row>
    <row r="4" spans="1:4" ht="15">
      <c r="A4" s="87" t="s">
        <v>14</v>
      </c>
      <c r="B4" s="88" t="s">
        <v>53</v>
      </c>
      <c r="C4" s="89" t="s">
        <v>56</v>
      </c>
      <c r="D4" s="86"/>
    </row>
    <row r="5" spans="1:4" ht="28.8">
      <c r="A5" s="90" t="s">
        <v>52</v>
      </c>
      <c r="B5" s="91">
        <v>5750</v>
      </c>
      <c r="C5" s="92" t="s">
        <v>0</v>
      </c>
      <c r="D5" s="31"/>
    </row>
    <row r="6" spans="1:4" s="13" customFormat="1" ht="28.8">
      <c r="A6" s="95" t="s">
        <v>54</v>
      </c>
      <c r="B6" s="91">
        <v>17000</v>
      </c>
      <c r="C6" s="93" t="s">
        <v>55</v>
      </c>
      <c r="D6" s="31"/>
    </row>
    <row r="7" spans="1:4" s="13" customFormat="1" ht="41.4" customHeight="1">
      <c r="A7" s="96" t="s">
        <v>57</v>
      </c>
      <c r="B7" s="94" t="s">
        <v>58</v>
      </c>
      <c r="C7" s="93" t="s">
        <v>62</v>
      </c>
      <c r="D7" s="31"/>
    </row>
    <row r="8" spans="1:4" ht="28.8" customHeight="1">
      <c r="A8" s="96"/>
      <c r="B8" s="91">
        <v>2351</v>
      </c>
      <c r="C8" s="93" t="s">
        <v>60</v>
      </c>
      <c r="D8" s="31"/>
    </row>
    <row r="9" spans="1:4" ht="28.8" customHeight="1">
      <c r="A9" s="96"/>
      <c r="B9" s="91">
        <v>2851</v>
      </c>
      <c r="C9" s="93" t="s">
        <v>61</v>
      </c>
      <c r="D9" s="31"/>
    </row>
    <row r="10" spans="1:4" s="13" customFormat="1" ht="29.4" customHeight="1">
      <c r="A10" s="95" t="s">
        <v>59</v>
      </c>
      <c r="B10" s="91">
        <v>10000</v>
      </c>
      <c r="C10" s="92" t="s">
        <v>19</v>
      </c>
      <c r="D10" s="25"/>
    </row>
    <row r="11" spans="1:4" ht="15">
      <c r="A11" s="85"/>
      <c r="B11" s="25"/>
      <c r="C11" s="25"/>
      <c r="D11" s="25"/>
    </row>
    <row r="12" spans="1:4" ht="15">
      <c r="A12" s="85"/>
      <c r="B12" s="25"/>
      <c r="C12" s="25"/>
      <c r="D12" s="25"/>
    </row>
    <row r="13" spans="1:4" ht="15">
      <c r="A13" s="85"/>
      <c r="B13" s="25"/>
      <c r="C13" s="25"/>
      <c r="D13" s="25"/>
    </row>
    <row r="14" spans="1:4" ht="15">
      <c r="A14" s="85"/>
      <c r="B14" s="25"/>
      <c r="C14" s="25"/>
      <c r="D14" s="25"/>
    </row>
    <row r="15" spans="2:4" ht="15">
      <c r="B15" s="25"/>
      <c r="C15" s="25"/>
      <c r="D15" s="25"/>
    </row>
  </sheetData>
  <mergeCells count="1">
    <mergeCell ref="A7:A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90" zoomScaleNormal="90" workbookViewId="0" topLeftCell="A1">
      <selection activeCell="G52" sqref="G52"/>
    </sheetView>
  </sheetViews>
  <sheetFormatPr defaultColWidth="9.140625" defaultRowHeight="15"/>
  <cols>
    <col min="1" max="1" width="51.28125" style="0" customWidth="1"/>
    <col min="2" max="2" width="11.00390625" style="0" customWidth="1"/>
    <col min="3" max="3" width="10.421875" style="0" customWidth="1"/>
    <col min="4" max="4" width="11.140625" style="0" customWidth="1"/>
    <col min="5" max="5" width="10.28125" style="0" customWidth="1"/>
    <col min="6" max="6" width="10.140625" style="0" customWidth="1"/>
    <col min="7" max="7" width="12.7109375" style="0" customWidth="1"/>
    <col min="8" max="8" width="10.00390625" style="0" customWidth="1"/>
    <col min="9" max="9" width="10.7109375" style="0" customWidth="1"/>
    <col min="10" max="10" width="12.8515625" style="0" customWidth="1"/>
    <col min="11" max="11" width="38.57421875" style="6" customWidth="1"/>
  </cols>
  <sheetData>
    <row r="1" ht="15.6">
      <c r="A1" s="2" t="s">
        <v>51</v>
      </c>
    </row>
    <row r="2" ht="15">
      <c r="A2" s="3">
        <v>44334</v>
      </c>
    </row>
    <row r="4" spans="1:11" ht="15">
      <c r="A4" s="52" t="s">
        <v>0</v>
      </c>
      <c r="B4" s="97" t="s">
        <v>1</v>
      </c>
      <c r="C4" s="97"/>
      <c r="D4" s="97"/>
      <c r="E4" s="98" t="s">
        <v>14</v>
      </c>
      <c r="F4" s="99"/>
      <c r="G4" s="100"/>
      <c r="H4" s="101" t="s">
        <v>15</v>
      </c>
      <c r="I4" s="101"/>
      <c r="J4" s="101"/>
      <c r="K4" s="53"/>
    </row>
    <row r="5" spans="1:11" ht="15">
      <c r="A5" s="52" t="s">
        <v>13</v>
      </c>
      <c r="B5" s="54" t="s">
        <v>2</v>
      </c>
      <c r="C5" s="55" t="s">
        <v>3</v>
      </c>
      <c r="D5" s="56" t="s">
        <v>4</v>
      </c>
      <c r="E5" s="57" t="s">
        <v>2</v>
      </c>
      <c r="F5" s="58" t="s">
        <v>3</v>
      </c>
      <c r="G5" s="59" t="s">
        <v>4</v>
      </c>
      <c r="H5" s="60" t="s">
        <v>2</v>
      </c>
      <c r="I5" s="61" t="s">
        <v>3</v>
      </c>
      <c r="J5" s="62" t="s">
        <v>4</v>
      </c>
      <c r="K5" s="17" t="s">
        <v>17</v>
      </c>
    </row>
    <row r="6" spans="1:11" ht="15">
      <c r="A6" s="63" t="s">
        <v>5</v>
      </c>
      <c r="B6" s="42">
        <v>56196</v>
      </c>
      <c r="C6" s="64">
        <v>28098</v>
      </c>
      <c r="D6" s="65">
        <v>84294</v>
      </c>
      <c r="E6" s="66">
        <v>-7000</v>
      </c>
      <c r="F6" s="40">
        <v>-3750</v>
      </c>
      <c r="G6" s="67">
        <f aca="true" t="shared" si="0" ref="G6:G11">E6+F6</f>
        <v>-10750</v>
      </c>
      <c r="H6" s="42">
        <f aca="true" t="shared" si="1" ref="H6:J9">B6+E6</f>
        <v>49196</v>
      </c>
      <c r="I6" s="42">
        <f t="shared" si="1"/>
        <v>24348</v>
      </c>
      <c r="J6" s="43">
        <f t="shared" si="1"/>
        <v>73544</v>
      </c>
      <c r="K6" s="14" t="s">
        <v>38</v>
      </c>
    </row>
    <row r="7" spans="1:11" s="13" customFormat="1" ht="37.8" customHeight="1">
      <c r="A7" s="63" t="s">
        <v>6</v>
      </c>
      <c r="B7" s="42">
        <v>12042.000000000002</v>
      </c>
      <c r="C7" s="64">
        <v>3211.2000000000007</v>
      </c>
      <c r="D7" s="65">
        <v>15253.200000000003</v>
      </c>
      <c r="E7" s="66">
        <f>5000-1700</f>
        <v>3300</v>
      </c>
      <c r="F7" s="40">
        <v>-850</v>
      </c>
      <c r="G7" s="67">
        <f t="shared" si="0"/>
        <v>2450</v>
      </c>
      <c r="H7" s="42">
        <f t="shared" si="1"/>
        <v>15342.000000000002</v>
      </c>
      <c r="I7" s="42">
        <f t="shared" si="1"/>
        <v>2361.2000000000007</v>
      </c>
      <c r="J7" s="43">
        <f t="shared" si="1"/>
        <v>17703.200000000004</v>
      </c>
      <c r="K7" s="15" t="s">
        <v>39</v>
      </c>
    </row>
    <row r="8" spans="1:11" ht="15">
      <c r="A8" s="63" t="s">
        <v>7</v>
      </c>
      <c r="B8" s="42">
        <v>900</v>
      </c>
      <c r="C8" s="64">
        <v>420</v>
      </c>
      <c r="D8" s="65">
        <v>1320</v>
      </c>
      <c r="E8" s="66">
        <v>-851</v>
      </c>
      <c r="F8" s="40">
        <v>0</v>
      </c>
      <c r="G8" s="67">
        <f t="shared" si="0"/>
        <v>-851</v>
      </c>
      <c r="H8" s="42">
        <f t="shared" si="1"/>
        <v>49</v>
      </c>
      <c r="I8" s="42">
        <f t="shared" si="1"/>
        <v>420</v>
      </c>
      <c r="J8" s="43">
        <f t="shared" si="1"/>
        <v>469</v>
      </c>
      <c r="K8" s="14" t="s">
        <v>21</v>
      </c>
    </row>
    <row r="9" spans="1:11" ht="22.2" customHeight="1">
      <c r="A9" s="63" t="s">
        <v>8</v>
      </c>
      <c r="B9" s="42">
        <v>1500</v>
      </c>
      <c r="C9" s="64">
        <v>1300</v>
      </c>
      <c r="D9" s="65">
        <v>2800</v>
      </c>
      <c r="E9" s="66">
        <f>-905</f>
        <v>-905</v>
      </c>
      <c r="F9" s="40">
        <f>-800</f>
        <v>-800</v>
      </c>
      <c r="G9" s="67">
        <f t="shared" si="0"/>
        <v>-1705</v>
      </c>
      <c r="H9" s="42">
        <f t="shared" si="1"/>
        <v>595</v>
      </c>
      <c r="I9" s="42">
        <f t="shared" si="1"/>
        <v>500</v>
      </c>
      <c r="J9" s="43">
        <f t="shared" si="1"/>
        <v>1095</v>
      </c>
      <c r="K9" s="15" t="s">
        <v>40</v>
      </c>
    </row>
    <row r="10" spans="1:10" ht="15">
      <c r="A10" s="63" t="s">
        <v>9</v>
      </c>
      <c r="B10" s="42">
        <v>0</v>
      </c>
      <c r="C10" s="64">
        <v>0</v>
      </c>
      <c r="D10" s="65">
        <v>0</v>
      </c>
      <c r="E10" s="66">
        <v>0</v>
      </c>
      <c r="F10" s="40">
        <v>0</v>
      </c>
      <c r="G10" s="67">
        <f t="shared" si="0"/>
        <v>0</v>
      </c>
      <c r="H10" s="42">
        <f aca="true" t="shared" si="2" ref="H10:H12">B10+E10</f>
        <v>0</v>
      </c>
      <c r="I10" s="42">
        <f aca="true" t="shared" si="3" ref="I10:I12">C10+F10</f>
        <v>0</v>
      </c>
      <c r="J10" s="43">
        <f aca="true" t="shared" si="4" ref="J10:J12">D10+G10</f>
        <v>0</v>
      </c>
    </row>
    <row r="11" spans="1:11" ht="72.6">
      <c r="A11" s="63" t="s">
        <v>10</v>
      </c>
      <c r="B11" s="42">
        <v>0</v>
      </c>
      <c r="C11" s="64">
        <v>0</v>
      </c>
      <c r="D11" s="65">
        <v>0</v>
      </c>
      <c r="E11" s="66">
        <f>851+851+851</f>
        <v>2553</v>
      </c>
      <c r="F11" s="40">
        <v>0</v>
      </c>
      <c r="G11" s="67">
        <f t="shared" si="0"/>
        <v>2553</v>
      </c>
      <c r="H11" s="42">
        <f t="shared" si="2"/>
        <v>2553</v>
      </c>
      <c r="I11" s="42">
        <f t="shared" si="3"/>
        <v>0</v>
      </c>
      <c r="J11" s="43">
        <f t="shared" si="4"/>
        <v>2553</v>
      </c>
      <c r="K11" s="16" t="s">
        <v>41</v>
      </c>
    </row>
    <row r="12" spans="1:11" ht="15">
      <c r="A12" s="63" t="s">
        <v>16</v>
      </c>
      <c r="B12" s="42">
        <v>4000</v>
      </c>
      <c r="C12" s="64">
        <v>10000</v>
      </c>
      <c r="D12" s="65">
        <v>14000</v>
      </c>
      <c r="E12" s="82">
        <v>-4000</v>
      </c>
      <c r="F12" s="83">
        <v>-1750</v>
      </c>
      <c r="G12" s="84">
        <f>E12+F12</f>
        <v>-5750</v>
      </c>
      <c r="H12" s="42">
        <f t="shared" si="2"/>
        <v>0</v>
      </c>
      <c r="I12" s="42">
        <f t="shared" si="3"/>
        <v>8250</v>
      </c>
      <c r="J12" s="43">
        <f t="shared" si="4"/>
        <v>8250</v>
      </c>
      <c r="K12" s="14" t="s">
        <v>22</v>
      </c>
    </row>
    <row r="13" spans="1:11" ht="39.6" customHeight="1">
      <c r="A13" s="68" t="s">
        <v>11</v>
      </c>
      <c r="B13" s="7">
        <f>(B6+B7)*0.15</f>
        <v>10235.699999999999</v>
      </c>
      <c r="C13" s="8">
        <f>(C6+C7)*0.15</f>
        <v>4696.38</v>
      </c>
      <c r="D13" s="9">
        <f>(D6+D7)*0.15</f>
        <v>14932.079999999998</v>
      </c>
      <c r="E13" s="10">
        <f aca="true" t="shared" si="5" ref="E13:G15">H13-B13</f>
        <v>-555</v>
      </c>
      <c r="F13" s="11">
        <f t="shared" si="5"/>
        <v>-690</v>
      </c>
      <c r="G13" s="12">
        <f t="shared" si="5"/>
        <v>-1244.9999999999964</v>
      </c>
      <c r="H13" s="7">
        <f>(H6+H7)*0.15</f>
        <v>9680.699999999999</v>
      </c>
      <c r="I13" s="8">
        <f>(I6+I7)*0.15</f>
        <v>4006.38</v>
      </c>
      <c r="J13" s="9">
        <f>(J6+J7)*0.15</f>
        <v>13687.080000000002</v>
      </c>
      <c r="K13" s="16" t="s">
        <v>42</v>
      </c>
    </row>
    <row r="14" spans="1:11" ht="20.4" customHeight="1">
      <c r="A14" s="68" t="s">
        <v>12</v>
      </c>
      <c r="B14" s="10">
        <f>SUM(B6:B13)*0.2</f>
        <v>16974.74</v>
      </c>
      <c r="C14" s="11">
        <f aca="true" t="shared" si="6" ref="C14:D14">SUM(C6:C13)*0.2</f>
        <v>9545.116</v>
      </c>
      <c r="D14" s="12">
        <f t="shared" si="6"/>
        <v>26519.856</v>
      </c>
      <c r="E14" s="10">
        <f t="shared" si="5"/>
        <v>-1491.6000000000022</v>
      </c>
      <c r="F14" s="11">
        <f t="shared" si="5"/>
        <v>-1568.000000000001</v>
      </c>
      <c r="G14" s="12">
        <f t="shared" si="5"/>
        <v>-3059.599999999995</v>
      </c>
      <c r="H14" s="10">
        <f>SUM(H6:H13)*0.2</f>
        <v>15483.14</v>
      </c>
      <c r="I14" s="11">
        <f aca="true" t="shared" si="7" ref="I14:J14">SUM(I6:I13)*0.2</f>
        <v>7977.115999999999</v>
      </c>
      <c r="J14" s="12">
        <f t="shared" si="7"/>
        <v>23460.256000000005</v>
      </c>
      <c r="K14" s="53"/>
    </row>
    <row r="15" spans="1:11" s="1" customFormat="1" ht="22.8" customHeight="1">
      <c r="A15" s="69" t="s">
        <v>20</v>
      </c>
      <c r="B15" s="21">
        <f>SUM(B6:B13)</f>
        <v>84873.7</v>
      </c>
      <c r="C15" s="22">
        <f aca="true" t="shared" si="8" ref="C15:D15">SUM(C6:C13)</f>
        <v>47725.579999999994</v>
      </c>
      <c r="D15" s="23">
        <f t="shared" si="8"/>
        <v>132599.28</v>
      </c>
      <c r="E15" s="21">
        <f t="shared" si="5"/>
        <v>-7458</v>
      </c>
      <c r="F15" s="22">
        <f t="shared" si="5"/>
        <v>-7840</v>
      </c>
      <c r="G15" s="23">
        <f t="shared" si="5"/>
        <v>-15297.999999999985</v>
      </c>
      <c r="H15" s="21">
        <f>SUM(H6:H13)</f>
        <v>77415.7</v>
      </c>
      <c r="I15" s="22">
        <f aca="true" t="shared" si="9" ref="I15:J15">SUM(I6:I13)</f>
        <v>39885.579999999994</v>
      </c>
      <c r="J15" s="23">
        <f t="shared" si="9"/>
        <v>117301.28000000001</v>
      </c>
      <c r="K15" s="70"/>
    </row>
    <row r="16" spans="2:10" ht="15">
      <c r="B16" s="4"/>
      <c r="C16" s="4"/>
      <c r="D16" s="4"/>
      <c r="E16" s="4"/>
      <c r="F16" s="4"/>
      <c r="G16" s="4"/>
      <c r="H16" s="4"/>
      <c r="I16" s="4"/>
      <c r="J16" s="4"/>
    </row>
    <row r="18" spans="1:11" ht="15">
      <c r="A18" s="71" t="s">
        <v>18</v>
      </c>
      <c r="B18" s="97" t="s">
        <v>1</v>
      </c>
      <c r="C18" s="97"/>
      <c r="D18" s="97"/>
      <c r="E18" s="98" t="s">
        <v>14</v>
      </c>
      <c r="F18" s="99"/>
      <c r="G18" s="100"/>
      <c r="H18" s="101" t="s">
        <v>15</v>
      </c>
      <c r="I18" s="101"/>
      <c r="J18" s="101"/>
      <c r="K18" s="34"/>
    </row>
    <row r="19" spans="1:11" ht="15">
      <c r="A19" s="71" t="s">
        <v>13</v>
      </c>
      <c r="B19" s="72" t="s">
        <v>2</v>
      </c>
      <c r="C19" s="73" t="s">
        <v>3</v>
      </c>
      <c r="D19" s="74" t="s">
        <v>4</v>
      </c>
      <c r="E19" s="75" t="s">
        <v>2</v>
      </c>
      <c r="F19" s="76" t="s">
        <v>3</v>
      </c>
      <c r="G19" s="77" t="s">
        <v>4</v>
      </c>
      <c r="H19" s="78" t="s">
        <v>2</v>
      </c>
      <c r="I19" s="79" t="s">
        <v>3</v>
      </c>
      <c r="J19" s="80" t="s">
        <v>4</v>
      </c>
      <c r="K19" s="35" t="s">
        <v>17</v>
      </c>
    </row>
    <row r="20" spans="1:11" ht="15">
      <c r="A20" s="63" t="s">
        <v>5</v>
      </c>
      <c r="B20" s="42">
        <v>52851</v>
      </c>
      <c r="C20" s="64">
        <v>27295.2</v>
      </c>
      <c r="D20" s="65">
        <v>80146.2</v>
      </c>
      <c r="E20" s="36">
        <v>12000</v>
      </c>
      <c r="F20" s="36">
        <v>2782.61</v>
      </c>
      <c r="G20" s="67">
        <f aca="true" t="shared" si="10" ref="G20:G25">E20+F20</f>
        <v>14782.61</v>
      </c>
      <c r="H20" s="42">
        <f aca="true" t="shared" si="11" ref="H20:J26">B20+E20</f>
        <v>64851</v>
      </c>
      <c r="I20" s="42">
        <f aca="true" t="shared" si="12" ref="I20:I26">C20+F20</f>
        <v>30077.81</v>
      </c>
      <c r="J20" s="43">
        <f aca="true" t="shared" si="13" ref="J20:J26">D20+G20</f>
        <v>94928.81</v>
      </c>
      <c r="K20" s="37" t="s">
        <v>36</v>
      </c>
    </row>
    <row r="21" spans="1:11" ht="15">
      <c r="A21" s="63" t="s">
        <v>6</v>
      </c>
      <c r="B21" s="42">
        <v>7359</v>
      </c>
      <c r="C21" s="64">
        <v>4014</v>
      </c>
      <c r="D21" s="65">
        <v>11373</v>
      </c>
      <c r="E21" s="66">
        <v>0</v>
      </c>
      <c r="F21" s="40">
        <v>0</v>
      </c>
      <c r="G21" s="67">
        <f t="shared" si="10"/>
        <v>0</v>
      </c>
      <c r="H21" s="42">
        <f t="shared" si="11"/>
        <v>7359</v>
      </c>
      <c r="I21" s="42">
        <f t="shared" si="12"/>
        <v>4014</v>
      </c>
      <c r="J21" s="43">
        <f t="shared" si="13"/>
        <v>11373</v>
      </c>
      <c r="K21" s="15"/>
    </row>
    <row r="22" spans="1:11" ht="15">
      <c r="A22" s="63" t="s">
        <v>7</v>
      </c>
      <c r="B22" s="42">
        <v>80</v>
      </c>
      <c r="C22" s="64">
        <v>0</v>
      </c>
      <c r="D22" s="65">
        <v>80</v>
      </c>
      <c r="E22" s="66">
        <v>0</v>
      </c>
      <c r="F22" s="40">
        <v>0</v>
      </c>
      <c r="G22" s="67">
        <f t="shared" si="10"/>
        <v>0</v>
      </c>
      <c r="H22" s="42">
        <f t="shared" si="11"/>
        <v>80</v>
      </c>
      <c r="I22" s="42">
        <f t="shared" si="12"/>
        <v>0</v>
      </c>
      <c r="J22" s="43">
        <f t="shared" si="13"/>
        <v>80</v>
      </c>
      <c r="K22" s="34"/>
    </row>
    <row r="23" spans="1:11" ht="55.2">
      <c r="A23" s="63" t="s">
        <v>8</v>
      </c>
      <c r="B23" s="42">
        <v>3650</v>
      </c>
      <c r="C23" s="64">
        <v>310</v>
      </c>
      <c r="D23" s="65">
        <v>3960</v>
      </c>
      <c r="E23" s="39">
        <f>-851-1500</f>
        <v>-2351</v>
      </c>
      <c r="F23" s="40">
        <v>0</v>
      </c>
      <c r="G23" s="41">
        <f t="shared" si="10"/>
        <v>-2351</v>
      </c>
      <c r="H23" s="42">
        <f t="shared" si="11"/>
        <v>1299</v>
      </c>
      <c r="I23" s="42">
        <f t="shared" si="11"/>
        <v>310</v>
      </c>
      <c r="J23" s="43">
        <f t="shared" si="11"/>
        <v>1609</v>
      </c>
      <c r="K23" s="44" t="s">
        <v>43</v>
      </c>
    </row>
    <row r="24" spans="1:11" ht="27.6">
      <c r="A24" s="63" t="s">
        <v>9</v>
      </c>
      <c r="B24" s="42">
        <v>0</v>
      </c>
      <c r="C24" s="64">
        <v>0</v>
      </c>
      <c r="D24" s="65">
        <v>0</v>
      </c>
      <c r="E24" s="39">
        <v>1500</v>
      </c>
      <c r="F24" s="40">
        <v>0</v>
      </c>
      <c r="G24" s="41">
        <f t="shared" si="10"/>
        <v>1500</v>
      </c>
      <c r="H24" s="42">
        <f t="shared" si="11"/>
        <v>1500</v>
      </c>
      <c r="I24" s="42">
        <f t="shared" si="11"/>
        <v>0</v>
      </c>
      <c r="J24" s="43">
        <f t="shared" si="11"/>
        <v>1500</v>
      </c>
      <c r="K24" s="44" t="s">
        <v>44</v>
      </c>
    </row>
    <row r="25" spans="1:11" ht="15">
      <c r="A25" s="63" t="s">
        <v>10</v>
      </c>
      <c r="B25" s="42">
        <v>0</v>
      </c>
      <c r="C25" s="64">
        <v>0</v>
      </c>
      <c r="D25" s="65">
        <v>0</v>
      </c>
      <c r="E25" s="66">
        <v>0</v>
      </c>
      <c r="F25" s="40">
        <v>0</v>
      </c>
      <c r="G25" s="67">
        <f t="shared" si="10"/>
        <v>0</v>
      </c>
      <c r="H25" s="42">
        <f t="shared" si="11"/>
        <v>0</v>
      </c>
      <c r="I25" s="42">
        <f t="shared" si="12"/>
        <v>0</v>
      </c>
      <c r="J25" s="43">
        <f t="shared" si="13"/>
        <v>0</v>
      </c>
      <c r="K25" s="37"/>
    </row>
    <row r="26" spans="1:11" ht="15">
      <c r="A26" s="63" t="s">
        <v>16</v>
      </c>
      <c r="B26" s="42">
        <v>3000</v>
      </c>
      <c r="C26" s="64">
        <v>10000</v>
      </c>
      <c r="D26" s="65">
        <v>13000</v>
      </c>
      <c r="E26" s="18">
        <v>0</v>
      </c>
      <c r="F26" s="18">
        <v>0</v>
      </c>
      <c r="G26" s="67">
        <f>E26+F26</f>
        <v>0</v>
      </c>
      <c r="H26" s="42">
        <f t="shared" si="11"/>
        <v>3000</v>
      </c>
      <c r="I26" s="42">
        <f t="shared" si="12"/>
        <v>10000</v>
      </c>
      <c r="J26" s="43">
        <f t="shared" si="13"/>
        <v>13000</v>
      </c>
      <c r="K26" s="37"/>
    </row>
    <row r="27" spans="1:11" ht="15">
      <c r="A27" s="68" t="s">
        <v>11</v>
      </c>
      <c r="B27" s="7">
        <f>(B20+B21)*0.15</f>
        <v>9031.5</v>
      </c>
      <c r="C27" s="8">
        <f>(C20+C21)*0.15</f>
        <v>4696.38</v>
      </c>
      <c r="D27" s="9">
        <f>(D20+D21)*0.15</f>
        <v>13727.88</v>
      </c>
      <c r="E27" s="10">
        <f aca="true" t="shared" si="14" ref="E27:G29">H27-B27</f>
        <v>1800</v>
      </c>
      <c r="F27" s="11">
        <f t="shared" si="14"/>
        <v>417.3914999999997</v>
      </c>
      <c r="G27" s="12">
        <f t="shared" si="14"/>
        <v>2217.3914999999997</v>
      </c>
      <c r="H27" s="7">
        <f>(H20+H21)*0.15</f>
        <v>10831.5</v>
      </c>
      <c r="I27" s="8">
        <f>(I20+I21)*0.15</f>
        <v>5113.7715</v>
      </c>
      <c r="J27" s="9">
        <f>(J20+J21)*0.15</f>
        <v>15945.271499999999</v>
      </c>
      <c r="K27" s="15" t="s">
        <v>37</v>
      </c>
    </row>
    <row r="28" spans="1:11" ht="15">
      <c r="A28" s="68" t="s">
        <v>12</v>
      </c>
      <c r="B28" s="10">
        <f>SUM(B20:B27)*0.2</f>
        <v>15194.300000000001</v>
      </c>
      <c r="C28" s="11">
        <f aca="true" t="shared" si="15" ref="C28:D28">SUM(C20:C27)*0.2</f>
        <v>9263.116</v>
      </c>
      <c r="D28" s="12">
        <f t="shared" si="15"/>
        <v>24457.416</v>
      </c>
      <c r="E28" s="10">
        <f t="shared" si="14"/>
        <v>2589.800000000001</v>
      </c>
      <c r="F28" s="11">
        <f t="shared" si="14"/>
        <v>640.0003000000015</v>
      </c>
      <c r="G28" s="12">
        <f t="shared" si="14"/>
        <v>3229.800299999999</v>
      </c>
      <c r="H28" s="10">
        <f>SUM(H20:H27)*0.2</f>
        <v>17784.100000000002</v>
      </c>
      <c r="I28" s="11">
        <f aca="true" t="shared" si="16" ref="I28:J28">SUM(I20:I27)*0.2</f>
        <v>9903.116300000002</v>
      </c>
      <c r="J28" s="12">
        <f t="shared" si="16"/>
        <v>27687.2163</v>
      </c>
      <c r="K28" s="34"/>
    </row>
    <row r="29" spans="1:11" ht="15">
      <c r="A29" s="69" t="s">
        <v>20</v>
      </c>
      <c r="B29" s="21">
        <f>SUM(B20:B27)</f>
        <v>75971.5</v>
      </c>
      <c r="C29" s="22">
        <f aca="true" t="shared" si="17" ref="C29:D29">SUM(C20:C27)</f>
        <v>46315.579999999994</v>
      </c>
      <c r="D29" s="23">
        <f t="shared" si="17"/>
        <v>122287.08</v>
      </c>
      <c r="E29" s="21">
        <f t="shared" si="14"/>
        <v>12949</v>
      </c>
      <c r="F29" s="22">
        <f t="shared" si="14"/>
        <v>3200.0015000000058</v>
      </c>
      <c r="G29" s="23">
        <f t="shared" si="14"/>
        <v>16149.001499999998</v>
      </c>
      <c r="H29" s="21">
        <f>SUM(H20:H27)</f>
        <v>88920.5</v>
      </c>
      <c r="I29" s="22">
        <f aca="true" t="shared" si="18" ref="I29:J29">SUM(I20:I27)</f>
        <v>49515.5815</v>
      </c>
      <c r="J29" s="23">
        <f t="shared" si="18"/>
        <v>138436.0815</v>
      </c>
      <c r="K29" s="38"/>
    </row>
    <row r="32" spans="1:10" ht="15">
      <c r="A32" s="81" t="s">
        <v>19</v>
      </c>
      <c r="B32" s="97" t="s">
        <v>1</v>
      </c>
      <c r="C32" s="97"/>
      <c r="D32" s="97"/>
      <c r="E32" s="98" t="s">
        <v>14</v>
      </c>
      <c r="F32" s="99"/>
      <c r="G32" s="100"/>
      <c r="H32" s="101" t="s">
        <v>15</v>
      </c>
      <c r="I32" s="101"/>
      <c r="J32" s="101"/>
    </row>
    <row r="33" spans="1:11" ht="15">
      <c r="A33" s="81" t="s">
        <v>13</v>
      </c>
      <c r="B33" s="72" t="s">
        <v>2</v>
      </c>
      <c r="C33" s="73" t="s">
        <v>3</v>
      </c>
      <c r="D33" s="74" t="s">
        <v>4</v>
      </c>
      <c r="E33" s="75" t="s">
        <v>2</v>
      </c>
      <c r="F33" s="76" t="s">
        <v>3</v>
      </c>
      <c r="G33" s="77" t="s">
        <v>4</v>
      </c>
      <c r="H33" s="78" t="s">
        <v>2</v>
      </c>
      <c r="I33" s="79" t="s">
        <v>3</v>
      </c>
      <c r="J33" s="80" t="s">
        <v>4</v>
      </c>
      <c r="K33" s="17" t="s">
        <v>17</v>
      </c>
    </row>
    <row r="34" spans="1:11" ht="15">
      <c r="A34" s="63" t="s">
        <v>5</v>
      </c>
      <c r="B34" s="42">
        <v>47499</v>
      </c>
      <c r="C34" s="64">
        <v>24084</v>
      </c>
      <c r="D34" s="65">
        <v>71583</v>
      </c>
      <c r="E34" s="33">
        <v>7000</v>
      </c>
      <c r="F34" s="33">
        <v>3000</v>
      </c>
      <c r="G34" s="65">
        <f aca="true" t="shared" si="19" ref="G34:G39">E34+F34</f>
        <v>10000</v>
      </c>
      <c r="H34" s="42">
        <f aca="true" t="shared" si="20" ref="H34:H40">B34+E34</f>
        <v>54499</v>
      </c>
      <c r="I34" s="42">
        <f aca="true" t="shared" si="21" ref="I34:I40">C34+F34</f>
        <v>27084</v>
      </c>
      <c r="J34" s="43">
        <f aca="true" t="shared" si="22" ref="J34:J40">D34+G34</f>
        <v>81583</v>
      </c>
      <c r="K34" s="15" t="s">
        <v>33</v>
      </c>
    </row>
    <row r="35" spans="1:11" ht="15">
      <c r="A35" s="63" t="s">
        <v>6</v>
      </c>
      <c r="B35" s="42">
        <v>10436.400000000001</v>
      </c>
      <c r="C35" s="64">
        <v>5619.6</v>
      </c>
      <c r="D35" s="65">
        <v>16056.000000000002</v>
      </c>
      <c r="E35" s="42">
        <v>-7000</v>
      </c>
      <c r="F35" s="64">
        <v>-3000</v>
      </c>
      <c r="G35" s="65">
        <f t="shared" si="19"/>
        <v>-10000</v>
      </c>
      <c r="H35" s="42">
        <f t="shared" si="20"/>
        <v>3436.4000000000015</v>
      </c>
      <c r="I35" s="42">
        <f t="shared" si="21"/>
        <v>2619.6000000000004</v>
      </c>
      <c r="J35" s="43">
        <f t="shared" si="22"/>
        <v>6056.000000000002</v>
      </c>
      <c r="K35" s="15" t="s">
        <v>32</v>
      </c>
    </row>
    <row r="36" spans="1:10" ht="15">
      <c r="A36" s="63" t="s">
        <v>7</v>
      </c>
      <c r="B36" s="42">
        <v>490</v>
      </c>
      <c r="C36" s="64">
        <v>190</v>
      </c>
      <c r="D36" s="65">
        <v>680</v>
      </c>
      <c r="E36" s="66">
        <v>0</v>
      </c>
      <c r="F36" s="40">
        <v>0</v>
      </c>
      <c r="G36" s="67">
        <f t="shared" si="19"/>
        <v>0</v>
      </c>
      <c r="H36" s="42">
        <f t="shared" si="20"/>
        <v>490</v>
      </c>
      <c r="I36" s="42">
        <f t="shared" si="21"/>
        <v>190</v>
      </c>
      <c r="J36" s="43">
        <f t="shared" si="22"/>
        <v>680</v>
      </c>
    </row>
    <row r="37" spans="1:11" ht="48.6">
      <c r="A37" s="63" t="s">
        <v>8</v>
      </c>
      <c r="B37" s="42">
        <v>4950</v>
      </c>
      <c r="C37" s="64">
        <v>290</v>
      </c>
      <c r="D37" s="65">
        <v>5240</v>
      </c>
      <c r="E37" s="39">
        <f>-851-2000</f>
        <v>-2851</v>
      </c>
      <c r="F37" s="40">
        <v>0</v>
      </c>
      <c r="G37" s="41">
        <f t="shared" si="19"/>
        <v>-2851</v>
      </c>
      <c r="H37" s="42">
        <f t="shared" si="20"/>
        <v>2099</v>
      </c>
      <c r="I37" s="42">
        <f t="shared" si="21"/>
        <v>290</v>
      </c>
      <c r="J37" s="43">
        <f t="shared" si="22"/>
        <v>2389</v>
      </c>
      <c r="K37" s="16" t="s">
        <v>34</v>
      </c>
    </row>
    <row r="38" spans="1:10" ht="15">
      <c r="A38" s="63" t="s">
        <v>9</v>
      </c>
      <c r="B38" s="42">
        <v>0</v>
      </c>
      <c r="C38" s="64">
        <v>0</v>
      </c>
      <c r="D38" s="65">
        <v>0</v>
      </c>
      <c r="E38" s="66">
        <v>0</v>
      </c>
      <c r="F38" s="40">
        <v>0</v>
      </c>
      <c r="G38" s="67">
        <f t="shared" si="19"/>
        <v>0</v>
      </c>
      <c r="H38" s="42">
        <f t="shared" si="20"/>
        <v>0</v>
      </c>
      <c r="I38" s="42">
        <f t="shared" si="21"/>
        <v>0</v>
      </c>
      <c r="J38" s="43">
        <f t="shared" si="22"/>
        <v>0</v>
      </c>
    </row>
    <row r="39" spans="1:11" ht="24.6">
      <c r="A39" s="63" t="s">
        <v>10</v>
      </c>
      <c r="B39" s="42">
        <v>0</v>
      </c>
      <c r="C39" s="64">
        <v>0</v>
      </c>
      <c r="D39" s="65">
        <v>0</v>
      </c>
      <c r="E39" s="42">
        <v>2000</v>
      </c>
      <c r="F39" s="40">
        <v>0</v>
      </c>
      <c r="G39" s="65">
        <f t="shared" si="19"/>
        <v>2000</v>
      </c>
      <c r="H39" s="42">
        <f t="shared" si="20"/>
        <v>2000</v>
      </c>
      <c r="I39" s="42">
        <f t="shared" si="21"/>
        <v>0</v>
      </c>
      <c r="J39" s="43">
        <f t="shared" si="22"/>
        <v>2000</v>
      </c>
      <c r="K39" s="16" t="s">
        <v>35</v>
      </c>
    </row>
    <row r="40" spans="1:11" ht="15">
      <c r="A40" s="63" t="s">
        <v>16</v>
      </c>
      <c r="B40" s="42">
        <v>3000</v>
      </c>
      <c r="C40" s="64">
        <v>10000</v>
      </c>
      <c r="D40" s="65">
        <v>13000</v>
      </c>
      <c r="E40" s="18">
        <v>0</v>
      </c>
      <c r="F40" s="18">
        <v>0</v>
      </c>
      <c r="G40" s="67">
        <f>E40+F40</f>
        <v>0</v>
      </c>
      <c r="H40" s="42">
        <f t="shared" si="20"/>
        <v>3000</v>
      </c>
      <c r="I40" s="42">
        <f t="shared" si="21"/>
        <v>10000</v>
      </c>
      <c r="J40" s="43">
        <f t="shared" si="22"/>
        <v>13000</v>
      </c>
      <c r="K40" s="14"/>
    </row>
    <row r="41" spans="1:11" ht="15">
      <c r="A41" s="68" t="s">
        <v>11</v>
      </c>
      <c r="B41" s="7">
        <f>(B34+B35)*0.15</f>
        <v>8690.31</v>
      </c>
      <c r="C41" s="8">
        <f>(C34+C35)*0.15</f>
        <v>4455.54</v>
      </c>
      <c r="D41" s="9">
        <f>(D34+D35)*0.15</f>
        <v>13145.85</v>
      </c>
      <c r="E41" s="10">
        <f aca="true" t="shared" si="23" ref="E41:G43">H41-B41</f>
        <v>0</v>
      </c>
      <c r="F41" s="11">
        <f t="shared" si="23"/>
        <v>0</v>
      </c>
      <c r="G41" s="12">
        <f t="shared" si="23"/>
        <v>0</v>
      </c>
      <c r="H41" s="7">
        <f>(H34+H35)*0.15</f>
        <v>8690.31</v>
      </c>
      <c r="I41" s="8">
        <f>(I34+I35)*0.15</f>
        <v>4455.54</v>
      </c>
      <c r="J41" s="9">
        <f>(J34+J35)*0.15</f>
        <v>13145.85</v>
      </c>
      <c r="K41" s="16"/>
    </row>
    <row r="42" spans="1:10" ht="15">
      <c r="A42" s="68" t="s">
        <v>12</v>
      </c>
      <c r="B42" s="10">
        <f>SUM(B34:B41)*0.2</f>
        <v>15013.142</v>
      </c>
      <c r="C42" s="11">
        <f aca="true" t="shared" si="24" ref="C42:D42">SUM(C34:C41)*0.2</f>
        <v>8927.828</v>
      </c>
      <c r="D42" s="12">
        <f t="shared" si="24"/>
        <v>23940.97</v>
      </c>
      <c r="E42" s="10">
        <f t="shared" si="23"/>
        <v>-170.1999999999971</v>
      </c>
      <c r="F42" s="11">
        <f t="shared" si="23"/>
        <v>0</v>
      </c>
      <c r="G42" s="12">
        <f t="shared" si="23"/>
        <v>-170.1999999999971</v>
      </c>
      <c r="H42" s="10">
        <f>SUM(H34:H41)*0.2</f>
        <v>14842.942000000003</v>
      </c>
      <c r="I42" s="11">
        <f aca="true" t="shared" si="25" ref="I42:J42">SUM(I34:I41)*0.2</f>
        <v>8927.828</v>
      </c>
      <c r="J42" s="12">
        <f t="shared" si="25"/>
        <v>23770.770000000004</v>
      </c>
    </row>
    <row r="43" spans="1:11" ht="15">
      <c r="A43" s="69" t="s">
        <v>20</v>
      </c>
      <c r="B43" s="21">
        <f>SUM(B34:B41)</f>
        <v>75065.70999999999</v>
      </c>
      <c r="C43" s="22">
        <f aca="true" t="shared" si="26" ref="C43:D43">SUM(C34:C41)</f>
        <v>44639.14</v>
      </c>
      <c r="D43" s="23">
        <f t="shared" si="26"/>
        <v>119704.85</v>
      </c>
      <c r="E43" s="21">
        <f t="shared" si="23"/>
        <v>-850.9999999999854</v>
      </c>
      <c r="F43" s="22">
        <f t="shared" si="23"/>
        <v>0</v>
      </c>
      <c r="G43" s="23">
        <f t="shared" si="23"/>
        <v>-851</v>
      </c>
      <c r="H43" s="21">
        <f>SUM(H34:H41)</f>
        <v>74214.71</v>
      </c>
      <c r="I43" s="22">
        <f aca="true" t="shared" si="27" ref="I43:J43">SUM(I34:I41)</f>
        <v>44639.14</v>
      </c>
      <c r="J43" s="23">
        <f t="shared" si="27"/>
        <v>118853.85</v>
      </c>
      <c r="K43" s="24"/>
    </row>
    <row r="45" spans="1:11" s="31" customFormat="1" ht="27.6" customHeight="1">
      <c r="A45" s="46" t="s">
        <v>31</v>
      </c>
      <c r="B45" s="47">
        <f>B15+B29+B43</f>
        <v>235910.91</v>
      </c>
      <c r="C45" s="48">
        <f aca="true" t="shared" si="28" ref="C45:J45">C15+C29+C43</f>
        <v>138680.3</v>
      </c>
      <c r="D45" s="49">
        <f t="shared" si="28"/>
        <v>374591.20999999996</v>
      </c>
      <c r="E45" s="50">
        <f t="shared" si="28"/>
        <v>4640.000000000015</v>
      </c>
      <c r="F45" s="51">
        <f t="shared" si="28"/>
        <v>-4639.998499999994</v>
      </c>
      <c r="G45" s="48">
        <f t="shared" si="28"/>
        <v>0.001500000013038516</v>
      </c>
      <c r="H45" s="47">
        <f t="shared" si="28"/>
        <v>240550.91000000003</v>
      </c>
      <c r="I45" s="48">
        <f t="shared" si="28"/>
        <v>134040.3015</v>
      </c>
      <c r="J45" s="49">
        <f t="shared" si="28"/>
        <v>374591.2115</v>
      </c>
      <c r="K45" s="32"/>
    </row>
    <row r="46" spans="2:4" ht="15">
      <c r="B46" s="30"/>
      <c r="C46" s="30"/>
      <c r="D46" s="30"/>
    </row>
    <row r="48" ht="15.6">
      <c r="A48" s="2" t="s">
        <v>30</v>
      </c>
    </row>
    <row r="49" spans="2:4" ht="15">
      <c r="B49" s="5" t="s">
        <v>0</v>
      </c>
      <c r="C49" s="5" t="s">
        <v>18</v>
      </c>
      <c r="D49" s="5" t="s">
        <v>19</v>
      </c>
    </row>
    <row r="50" spans="1:4" ht="15">
      <c r="A50" s="13" t="s">
        <v>5</v>
      </c>
      <c r="B50" s="28" t="s">
        <v>25</v>
      </c>
      <c r="C50" s="28" t="s">
        <v>23</v>
      </c>
      <c r="D50" s="28" t="s">
        <v>48</v>
      </c>
    </row>
    <row r="51" spans="1:4" ht="15">
      <c r="A51" s="13" t="s">
        <v>6</v>
      </c>
      <c r="B51" s="28" t="s">
        <v>26</v>
      </c>
      <c r="C51" s="25">
        <v>0</v>
      </c>
      <c r="D51" s="28" t="s">
        <v>49</v>
      </c>
    </row>
    <row r="52" spans="1:4" ht="15">
      <c r="A52" s="13" t="s">
        <v>7</v>
      </c>
      <c r="B52" s="28" t="s">
        <v>24</v>
      </c>
      <c r="C52" s="25">
        <v>0</v>
      </c>
      <c r="D52" s="25">
        <v>0</v>
      </c>
    </row>
    <row r="53" spans="1:4" ht="15">
      <c r="A53" s="13" t="s">
        <v>8</v>
      </c>
      <c r="B53" s="28" t="s">
        <v>27</v>
      </c>
      <c r="C53" s="28" t="s">
        <v>45</v>
      </c>
      <c r="D53" s="29">
        <v>-2851</v>
      </c>
    </row>
    <row r="54" spans="1:4" ht="15">
      <c r="A54" s="13" t="s">
        <v>9</v>
      </c>
      <c r="B54" s="25">
        <v>0</v>
      </c>
      <c r="C54" s="45" t="s">
        <v>46</v>
      </c>
      <c r="D54" s="25">
        <v>0</v>
      </c>
    </row>
    <row r="55" spans="1:4" ht="15">
      <c r="A55" s="13" t="s">
        <v>10</v>
      </c>
      <c r="B55" s="28" t="s">
        <v>28</v>
      </c>
      <c r="C55" s="25">
        <v>0</v>
      </c>
      <c r="D55" s="45" t="s">
        <v>47</v>
      </c>
    </row>
    <row r="56" spans="1:4" ht="15">
      <c r="A56" s="13" t="s">
        <v>16</v>
      </c>
      <c r="B56" s="28" t="s">
        <v>29</v>
      </c>
      <c r="C56" s="25">
        <v>0</v>
      </c>
      <c r="D56" s="25">
        <v>0</v>
      </c>
    </row>
    <row r="57" spans="1:4" ht="15">
      <c r="A57" s="19" t="s">
        <v>11</v>
      </c>
      <c r="B57" s="26">
        <v>-1244.9999999999964</v>
      </c>
      <c r="C57" s="26">
        <v>2217.3914999999997</v>
      </c>
      <c r="D57" s="26">
        <v>0</v>
      </c>
    </row>
    <row r="58" spans="1:4" ht="15">
      <c r="A58" s="19" t="s">
        <v>12</v>
      </c>
      <c r="B58" s="26">
        <v>-3059.599999999995</v>
      </c>
      <c r="C58" s="26">
        <v>3229.800299999999</v>
      </c>
      <c r="D58" s="26">
        <v>-170.1999999999971</v>
      </c>
    </row>
    <row r="59" spans="1:4" ht="15">
      <c r="A59" s="20" t="s">
        <v>20</v>
      </c>
      <c r="B59" s="27">
        <v>-15297.999999999985</v>
      </c>
      <c r="C59" s="27">
        <v>16149.001499999998</v>
      </c>
      <c r="D59" s="27">
        <v>-851</v>
      </c>
    </row>
  </sheetData>
  <mergeCells count="9">
    <mergeCell ref="B32:D32"/>
    <mergeCell ref="E32:G32"/>
    <mergeCell ref="H32:J32"/>
    <mergeCell ref="B4:D4"/>
    <mergeCell ref="E4:G4"/>
    <mergeCell ref="H4:J4"/>
    <mergeCell ref="B18:D18"/>
    <mergeCell ref="E18:G18"/>
    <mergeCell ref="H18:J18"/>
  </mergeCells>
  <printOptions/>
  <pageMargins left="0.7" right="0.7" top="0.75" bottom="0.75" header="0.3" footer="0.3"/>
  <pageSetup orientation="portrait" paperSize="9"/>
  <ignoredErrors>
    <ignoredError sqref="B50:D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Kaidi Nõmmela</dc:creator>
  <cp:keywords/>
  <dc:description/>
  <cp:lastModifiedBy>Kaidi Nõmmela</cp:lastModifiedBy>
  <dcterms:created xsi:type="dcterms:W3CDTF">2021-05-04T11:51:55Z</dcterms:created>
  <dcterms:modified xsi:type="dcterms:W3CDTF">2021-05-11T06:38:03Z</dcterms:modified>
  <cp:category/>
  <cp:version/>
  <cp:contentType/>
  <cp:contentStatus/>
</cp:coreProperties>
</file>